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ECON-Compartilha\AUDITORIAS\AUDITORIA Independente\Auditoria 2017 - 1º Semestre\DOCUMENTOS PARA PUBLICAÇÃO\"/>
    </mc:Choice>
  </mc:AlternateContent>
  <bookViews>
    <workbookView xWindow="0" yWindow="0" windowWidth="20400" windowHeight="7455"/>
  </bookViews>
  <sheets>
    <sheet name="2-2 DRE-Semestral" sheetId="1" r:id="rId1"/>
  </sheets>
  <definedNames>
    <definedName name="_xlnm.Print_Area" localSheetId="0">'2-2 DRE-Semestral'!$A$1:$I$68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G15" i="1"/>
  <c r="G14" i="1" s="1"/>
  <c r="I15" i="1"/>
  <c r="I14" i="1" s="1"/>
  <c r="J15" i="1"/>
  <c r="J14" i="1" s="1"/>
  <c r="J22" i="1" s="1"/>
  <c r="G16" i="1"/>
  <c r="I16" i="1"/>
  <c r="J16" i="1"/>
  <c r="K16" i="1"/>
  <c r="J19" i="1"/>
  <c r="K19" i="1"/>
  <c r="G20" i="1"/>
  <c r="G19" i="1" s="1"/>
  <c r="I20" i="1"/>
  <c r="I19" i="1" s="1"/>
  <c r="N20" i="1"/>
  <c r="Q20" i="1"/>
  <c r="N21" i="1"/>
  <c r="K22" i="1"/>
  <c r="K34" i="1" s="1"/>
  <c r="K24" i="1"/>
  <c r="G25" i="1"/>
  <c r="G24" i="1" s="1"/>
  <c r="I25" i="1"/>
  <c r="I24" i="1" s="1"/>
  <c r="J25" i="1"/>
  <c r="J24" i="1" s="1"/>
  <c r="G26" i="1"/>
  <c r="I26" i="1"/>
  <c r="J26" i="1"/>
  <c r="K26" i="1"/>
  <c r="G27" i="1"/>
  <c r="I27" i="1"/>
  <c r="J27" i="1"/>
  <c r="K27" i="1"/>
  <c r="G28" i="1"/>
  <c r="I28" i="1"/>
  <c r="J28" i="1"/>
  <c r="K28" i="1"/>
  <c r="G29" i="1"/>
  <c r="G30" i="1"/>
  <c r="I30" i="1"/>
  <c r="K30" i="1"/>
  <c r="G31" i="1"/>
  <c r="G32" i="1"/>
  <c r="I32" i="1"/>
  <c r="G36" i="1"/>
  <c r="I36" i="1"/>
  <c r="G37" i="1"/>
  <c r="G38" i="1"/>
  <c r="I38" i="1"/>
  <c r="G42" i="1"/>
  <c r="I43" i="1"/>
  <c r="I42" i="1" s="1"/>
  <c r="I44" i="1"/>
  <c r="J34" i="1" l="1"/>
  <c r="J46" i="1" s="1"/>
  <c r="J50" i="1" s="1"/>
  <c r="I22" i="1"/>
  <c r="I34" i="1" s="1"/>
  <c r="I40" i="1" s="1"/>
  <c r="I46" i="1" s="1"/>
  <c r="I50" i="1" s="1"/>
  <c r="G22" i="1"/>
  <c r="G34" i="1" s="1"/>
  <c r="G40" i="1" s="1"/>
  <c r="G46" i="1" s="1"/>
  <c r="G50" i="1" s="1"/>
</calcChain>
</file>

<file path=xl/sharedStrings.xml><?xml version="1.0" encoding="utf-8"?>
<sst xmlns="http://schemas.openxmlformats.org/spreadsheetml/2006/main" count="49" uniqueCount="49">
  <si>
    <t>DIRETOR DE NEGÓCIOS</t>
  </si>
  <si>
    <t>CONTADOR - CRC/PE Nº 022.654/O-0</t>
  </si>
  <si>
    <t>DIRETOR DE NEGOCIOS</t>
  </si>
  <si>
    <t>Cícero Luiz da Silva</t>
  </si>
  <si>
    <t>Teótimo Soares de Almeida</t>
  </si>
  <si>
    <t>Alberto Sabino Santiago Galvão</t>
  </si>
  <si>
    <t>DIRETOR ADMINISTRATIVO FINANCEIRO</t>
  </si>
  <si>
    <t>DIRETOR PRESIDENTE</t>
  </si>
  <si>
    <t>Severino Emanuel Mendes da Rocha</t>
  </si>
  <si>
    <t>Sergio Maia de Farias Filho</t>
  </si>
  <si>
    <t>As Notas Explicativas são parte integrante das Demonstrações Contábeis.</t>
  </si>
  <si>
    <t>RESULTADO POR AÇÃO</t>
  </si>
  <si>
    <t>QUANTIDADE DE AÇÕES ORDINARIAS</t>
  </si>
  <si>
    <t>RESULTADO LÍQUIDO</t>
  </si>
  <si>
    <t xml:space="preserve">  Provisão para Contribuição Social</t>
  </si>
  <si>
    <t xml:space="preserve">  Provisão para Imposto de Renda</t>
  </si>
  <si>
    <t>IMPOSTO DE RENDA E CONTRIBUIÇÃO SOCIAL</t>
  </si>
  <si>
    <t>RESULTADO ANTES DA TRIBUTAÇÃO SOBRE O LUCRO</t>
  </si>
  <si>
    <t xml:space="preserve">   Outras Despesas Não Operacionais</t>
  </si>
  <si>
    <t>Outras Receitas Não Operacionais</t>
  </si>
  <si>
    <t>RESULTADO NÃO OPERACIONAL</t>
  </si>
  <si>
    <t>RESULTADO OPERACIONAL</t>
  </si>
  <si>
    <t>Outras Receitas Operacionais</t>
  </si>
  <si>
    <t>Outros Resultados Operacionais</t>
  </si>
  <si>
    <t>Outras Despesas Operacionais</t>
  </si>
  <si>
    <t>Despesas de Depreciação e Amortização</t>
  </si>
  <si>
    <t>Despesas de Obrigações por Repasses</t>
  </si>
  <si>
    <t>Despesas Tributárias</t>
  </si>
  <si>
    <t>Outras Despesas Administrativas</t>
  </si>
  <si>
    <t>Despesas de Pessoal e Honorários</t>
  </si>
  <si>
    <t>Receitas de Prestação de Serviços</t>
  </si>
  <si>
    <t>OUTRAS RECEITAS/DESPESAS OPERACIONAIS</t>
  </si>
  <si>
    <t>RESULTADO BRUTO DA INTERMEDIAÇÃO FINANCEIRA</t>
  </si>
  <si>
    <t>Provisão para Créditos de Liquidação Duvidosa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</si>
  <si>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</si>
  <si>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DESPESAS DA INTERMEDIAÇÃO FINANCEIRA</t>
  </si>
  <si>
    <t>Resultado de Operações com Títulos e Valores Mobiliários</t>
  </si>
  <si>
    <t>Operações de Crédito</t>
  </si>
  <si>
    <t>RECEITAS DA INTERMEDIAÇÃO FINANCEIRA</t>
  </si>
  <si>
    <t>2º Semestre - 2013</t>
  </si>
  <si>
    <t>1º Semestre 2014</t>
  </si>
  <si>
    <t>1º Sem. 2016</t>
  </si>
  <si>
    <t>1º Sem. 2017</t>
  </si>
  <si>
    <t>Nota Explicativa</t>
  </si>
  <si>
    <t>(Valores expressos em milhares de reais, exceto resultado por ação)</t>
  </si>
  <si>
    <t>DEMONSTRAÇÃO DO RESULTADO DOS SEMESTRES FINDOS EM 30 DE JUNHO DE 2017 E 2016</t>
  </si>
  <si>
    <t>Rua Dom João Costa, 20 - Torreão, Recife/PE - CEP: 52.030-220</t>
  </si>
  <si>
    <t>CNPJ(MF) nº 13.178.690/0001-15</t>
  </si>
  <si>
    <t>AGÊNCIA DE FOMENTO DO ESTADO DE PERNAMBUCO S.A - AGEFEPE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</si>
</sst>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416]General"/>
    <numFmt numFmtId="166" formatCode="&quot; &quot;#,##0.00&quot; &quot;;&quot;-&quot;#,##0.00&quot; &quot;;&quot; -&quot;#&quot; &quot;;&quot; &quot;@&quot; &quot;"/>
    <numFmt numFmtId="167" formatCode="&quot; &quot;#,##0&quot; &quot;;&quot;-&quot;#,##0&quot; &quot;;&quot; -&quot;#&quot; &quot;;&quot; &quot;@&quot; &quot;"/>
    <numFmt numFmtId="168" formatCode="_(* #,##0.0000_);_(* \(#,##0.0000\);_(* &quot;-&quot;??_);_(@_)"/>
    <numFmt numFmtId="169" formatCode="_(* #,##0.000000_);_(* \(#,##0.000000\);_(* &quot;-&quot;??_);_(@_)"/>
    <numFmt numFmtId="170" formatCode="_(* #,##0_);_(* \(#,##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3" fillId="0" borderId="0"/>
    <xf numFmtId="166" fontId="3" fillId="0" borderId="0"/>
  </cellStyleXfs>
  <cellXfs count="115">
    <xf numFmtId="0" fontId="0" fillId="0" borderId="0" xfId="0"/>
    <xf numFmtId="0" fontId="2" fillId="0" borderId="0" xfId="0" applyFont="1" applyBorder="1"/>
    <xf numFmtId="164" fontId="2" fillId="0" borderId="0" xfId="1" applyFont="1" applyBorder="1"/>
    <xf numFmtId="0" fontId="2" fillId="0" borderId="0" xfId="0" applyFont="1" applyFill="1" applyBorder="1"/>
    <xf numFmtId="164" fontId="2" fillId="0" borderId="0" xfId="1" applyFont="1" applyFill="1" applyBorder="1"/>
    <xf numFmtId="165" fontId="2" fillId="2" borderId="0" xfId="2" applyFont="1" applyFill="1" applyBorder="1"/>
    <xf numFmtId="165" fontId="2" fillId="0" borderId="0" xfId="2" applyFont="1" applyFill="1" applyBorder="1"/>
    <xf numFmtId="165" fontId="2" fillId="2" borderId="0" xfId="2" applyFont="1" applyFill="1" applyBorder="1" applyAlignment="1">
      <alignment horizontal="center" vertical="top"/>
    </xf>
    <xf numFmtId="165" fontId="1" fillId="2" borderId="0" xfId="2" applyFont="1" applyFill="1" applyBorder="1" applyAlignment="1">
      <alignment vertical="top"/>
    </xf>
    <xf numFmtId="165" fontId="4" fillId="2" borderId="0" xfId="2" applyFont="1" applyFill="1" applyBorder="1" applyAlignment="1">
      <alignment horizontal="center"/>
    </xf>
    <xf numFmtId="165" fontId="5" fillId="2" borderId="0" xfId="2" applyFont="1" applyFill="1" applyBorder="1" applyAlignment="1"/>
    <xf numFmtId="165" fontId="1" fillId="2" borderId="0" xfId="2" applyFont="1" applyFill="1" applyBorder="1"/>
    <xf numFmtId="165" fontId="1" fillId="0" borderId="0" xfId="2" applyFont="1" applyFill="1" applyBorder="1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1" fillId="2" borderId="0" xfId="2" applyFont="1" applyFill="1" applyBorder="1" applyAlignment="1">
      <alignment horizontal="center" vertical="top"/>
    </xf>
    <xf numFmtId="165" fontId="1" fillId="0" borderId="0" xfId="2" applyFont="1" applyFill="1" applyBorder="1" applyAlignment="1">
      <alignment horizontal="center" vertical="top"/>
    </xf>
    <xf numFmtId="0" fontId="1" fillId="0" borderId="0" xfId="0" applyFont="1" applyBorder="1"/>
    <xf numFmtId="165" fontId="1" fillId="2" borderId="0" xfId="2" applyFont="1" applyFill="1" applyBorder="1" applyAlignment="1">
      <alignment horizontal="center" vertical="top"/>
    </xf>
    <xf numFmtId="165" fontId="0" fillId="2" borderId="0" xfId="2" applyFont="1" applyFill="1" applyBorder="1" applyAlignment="1">
      <alignment horizontal="center" vertical="top"/>
    </xf>
    <xf numFmtId="165" fontId="5" fillId="2" borderId="0" xfId="2" applyFont="1" applyFill="1" applyBorder="1" applyAlignment="1">
      <alignment horizontal="center"/>
    </xf>
    <xf numFmtId="165" fontId="2" fillId="0" borderId="0" xfId="2" applyFont="1" applyFill="1" applyBorder="1" applyAlignment="1">
      <alignment horizontal="center" vertical="top"/>
    </xf>
    <xf numFmtId="165" fontId="6" fillId="2" borderId="0" xfId="2" applyFont="1" applyFill="1" applyBorder="1"/>
    <xf numFmtId="164" fontId="2" fillId="2" borderId="0" xfId="1" applyFont="1" applyFill="1" applyBorder="1"/>
    <xf numFmtId="165" fontId="1" fillId="2" borderId="0" xfId="2" applyFont="1" applyFill="1" applyBorder="1" applyAlignment="1">
      <alignment horizontal="center"/>
    </xf>
    <xf numFmtId="165" fontId="1" fillId="2" borderId="0" xfId="2" applyFont="1" applyFill="1" applyBorder="1" applyAlignment="1"/>
    <xf numFmtId="164" fontId="1" fillId="2" borderId="0" xfId="1" applyFont="1" applyFill="1" applyBorder="1" applyAlignment="1"/>
    <xf numFmtId="164" fontId="1" fillId="0" borderId="0" xfId="1" applyFont="1" applyBorder="1"/>
    <xf numFmtId="167" fontId="1" fillId="2" borderId="0" xfId="3" applyNumberFormat="1" applyFont="1" applyFill="1" applyBorder="1" applyAlignment="1" applyProtection="1">
      <alignment horizontal="right" vertical="center"/>
    </xf>
    <xf numFmtId="168" fontId="1" fillId="0" borderId="0" xfId="0" applyNumberFormat="1" applyFont="1" applyBorder="1"/>
    <xf numFmtId="169" fontId="1" fillId="0" borderId="0" xfId="1" applyNumberFormat="1" applyFont="1" applyBorder="1"/>
    <xf numFmtId="169" fontId="1" fillId="0" borderId="0" xfId="1" applyNumberFormat="1" applyFont="1" applyFill="1" applyBorder="1"/>
    <xf numFmtId="169" fontId="1" fillId="0" borderId="0" xfId="0" applyNumberFormat="1" applyFont="1" applyBorder="1"/>
    <xf numFmtId="165" fontId="1" fillId="2" borderId="0" xfId="2" applyFont="1" applyFill="1" applyBorder="1" applyAlignment="1">
      <alignment horizontal="left"/>
    </xf>
    <xf numFmtId="170" fontId="1" fillId="0" borderId="0" xfId="1" applyNumberFormat="1" applyFont="1" applyFill="1" applyBorder="1" applyAlignment="1">
      <alignment horizontal="right"/>
    </xf>
    <xf numFmtId="165" fontId="7" fillId="0" borderId="0" xfId="2" applyFont="1" applyFill="1" applyBorder="1"/>
    <xf numFmtId="165" fontId="7" fillId="2" borderId="0" xfId="2" applyFont="1" applyFill="1" applyBorder="1"/>
    <xf numFmtId="165" fontId="7" fillId="2" borderId="0" xfId="2" applyFont="1" applyFill="1" applyBorder="1" applyAlignment="1">
      <alignment horizontal="left"/>
    </xf>
    <xf numFmtId="3" fontId="1" fillId="2" borderId="0" xfId="3" applyNumberFormat="1" applyFont="1" applyFill="1" applyBorder="1" applyAlignment="1" applyProtection="1">
      <alignment horizontal="right" vertical="center"/>
    </xf>
    <xf numFmtId="170" fontId="7" fillId="0" borderId="0" xfId="1" applyNumberFormat="1" applyFont="1" applyFill="1" applyBorder="1"/>
    <xf numFmtId="170" fontId="1" fillId="2" borderId="0" xfId="1" applyNumberFormat="1" applyFont="1" applyFill="1" applyBorder="1"/>
    <xf numFmtId="165" fontId="7" fillId="2" borderId="0" xfId="2" applyFont="1" applyFill="1" applyBorder="1" applyAlignment="1">
      <alignment horizontal="center"/>
    </xf>
    <xf numFmtId="3" fontId="2" fillId="2" borderId="0" xfId="3" applyNumberFormat="1" applyFont="1" applyFill="1" applyBorder="1" applyAlignment="1" applyProtection="1">
      <alignment horizontal="right" vertical="center"/>
    </xf>
    <xf numFmtId="170" fontId="8" fillId="0" borderId="0" xfId="1" applyNumberFormat="1" applyFont="1" applyFill="1" applyBorder="1"/>
    <xf numFmtId="165" fontId="8" fillId="2" borderId="0" xfId="2" applyFont="1" applyFill="1" applyBorder="1"/>
    <xf numFmtId="165" fontId="6" fillId="2" borderId="0" xfId="2" applyFont="1" applyFill="1" applyBorder="1" applyAlignment="1">
      <alignment horizontal="center"/>
    </xf>
    <xf numFmtId="165" fontId="4" fillId="2" borderId="0" xfId="2" applyFont="1" applyFill="1" applyBorder="1" applyAlignment="1"/>
    <xf numFmtId="170" fontId="4" fillId="3" borderId="1" xfId="1" applyNumberFormat="1" applyFont="1" applyFill="1" applyBorder="1" applyAlignment="1">
      <alignment horizontal="right" wrapText="1"/>
    </xf>
    <xf numFmtId="170" fontId="4" fillId="2" borderId="1" xfId="1" applyNumberFormat="1" applyFont="1" applyFill="1" applyBorder="1"/>
    <xf numFmtId="170" fontId="8" fillId="2" borderId="0" xfId="1" applyNumberFormat="1" applyFont="1" applyFill="1" applyBorder="1"/>
    <xf numFmtId="170" fontId="8" fillId="3" borderId="0" xfId="1" applyNumberFormat="1" applyFont="1" applyFill="1" applyBorder="1" applyAlignment="1">
      <alignment horizontal="right" wrapText="1"/>
    </xf>
    <xf numFmtId="170" fontId="6" fillId="0" borderId="0" xfId="1" applyNumberFormat="1" applyFont="1" applyFill="1" applyBorder="1"/>
    <xf numFmtId="3" fontId="4" fillId="3" borderId="0" xfId="2" applyNumberFormat="1" applyFont="1" applyFill="1" applyBorder="1" applyAlignment="1">
      <alignment horizontal="right" wrapText="1"/>
    </xf>
    <xf numFmtId="170" fontId="6" fillId="2" borderId="0" xfId="1" applyNumberFormat="1" applyFont="1" applyFill="1" applyBorder="1"/>
    <xf numFmtId="165" fontId="2" fillId="2" borderId="0" xfId="2" applyFont="1" applyFill="1" applyBorder="1" applyAlignment="1">
      <alignment horizontal="left" indent="1"/>
    </xf>
    <xf numFmtId="170" fontId="2" fillId="0" borderId="2" xfId="1" applyNumberFormat="1" applyFont="1" applyFill="1" applyBorder="1"/>
    <xf numFmtId="170" fontId="2" fillId="2" borderId="2" xfId="1" applyNumberFormat="1" applyFont="1" applyFill="1" applyBorder="1"/>
    <xf numFmtId="0" fontId="2" fillId="2" borderId="0" xfId="0" applyFont="1" applyFill="1" applyBorder="1"/>
    <xf numFmtId="170" fontId="2" fillId="0" borderId="0" xfId="1" applyNumberFormat="1" applyFont="1" applyFill="1" applyBorder="1"/>
    <xf numFmtId="170" fontId="2" fillId="2" borderId="0" xfId="1" applyNumberFormat="1" applyFont="1" applyFill="1" applyBorder="1"/>
    <xf numFmtId="3" fontId="2" fillId="2" borderId="0" xfId="3" applyNumberFormat="1" applyFont="1" applyFill="1" applyBorder="1" applyAlignment="1" applyProtection="1">
      <alignment horizontal="right"/>
    </xf>
    <xf numFmtId="165" fontId="2" fillId="3" borderId="0" xfId="2" applyFont="1" applyFill="1" applyBorder="1"/>
    <xf numFmtId="165" fontId="2" fillId="3" borderId="0" xfId="2" applyFont="1" applyFill="1" applyBorder="1" applyAlignment="1">
      <alignment horizontal="center"/>
    </xf>
    <xf numFmtId="165" fontId="2" fillId="3" borderId="0" xfId="2" applyFont="1" applyFill="1" applyBorder="1" applyAlignment="1">
      <alignment horizontal="left" indent="1"/>
    </xf>
    <xf numFmtId="170" fontId="4" fillId="0" borderId="0" xfId="1" applyNumberFormat="1" applyFont="1" applyFill="1" applyBorder="1"/>
    <xf numFmtId="170" fontId="4" fillId="0" borderId="2" xfId="1" applyNumberFormat="1" applyFont="1" applyFill="1" applyBorder="1"/>
    <xf numFmtId="170" fontId="4" fillId="2" borderId="2" xfId="1" applyNumberFormat="1" applyFont="1" applyFill="1" applyBorder="1"/>
    <xf numFmtId="170" fontId="4" fillId="2" borderId="0" xfId="1" applyNumberFormat="1" applyFont="1" applyFill="1" applyBorder="1"/>
    <xf numFmtId="165" fontId="4" fillId="3" borderId="0" xfId="2" applyFont="1" applyFill="1" applyBorder="1"/>
    <xf numFmtId="165" fontId="4" fillId="2" borderId="0" xfId="2" applyFont="1" applyFill="1" applyBorder="1"/>
    <xf numFmtId="165" fontId="2" fillId="2" borderId="0" xfId="2" applyFont="1" applyFill="1" applyBorder="1" applyAlignment="1">
      <alignment horizontal="center"/>
    </xf>
    <xf numFmtId="165" fontId="9" fillId="3" borderId="3" xfId="2" applyFont="1" applyFill="1" applyBorder="1" applyAlignment="1">
      <alignment horizontal="left" wrapText="1"/>
    </xf>
    <xf numFmtId="165" fontId="9" fillId="3" borderId="0" xfId="2" applyFont="1" applyFill="1" applyBorder="1" applyAlignment="1">
      <alignment horizontal="left" wrapText="1"/>
    </xf>
    <xf numFmtId="165" fontId="10" fillId="2" borderId="0" xfId="2" applyFont="1" applyFill="1" applyBorder="1"/>
    <xf numFmtId="170" fontId="4" fillId="2" borderId="4" xfId="1" applyNumberFormat="1" applyFont="1" applyFill="1" applyBorder="1"/>
    <xf numFmtId="170" fontId="2" fillId="2" borderId="0" xfId="1" applyNumberFormat="1" applyFont="1" applyFill="1" applyBorder="1" applyAlignment="1" applyProtection="1">
      <alignment horizontal="right"/>
    </xf>
    <xf numFmtId="170" fontId="2" fillId="2" borderId="0" xfId="1" applyNumberFormat="1" applyFont="1" applyFill="1" applyBorder="1" applyAlignment="1">
      <alignment horizontal="left" indent="1"/>
    </xf>
    <xf numFmtId="49" fontId="2" fillId="3" borderId="0" xfId="2" applyNumberFormat="1" applyFont="1" applyFill="1" applyBorder="1"/>
    <xf numFmtId="164" fontId="2" fillId="2" borderId="0" xfId="1" applyFont="1" applyFill="1" applyBorder="1" applyAlignment="1">
      <alignment horizontal="left" indent="1"/>
    </xf>
    <xf numFmtId="170" fontId="2" fillId="2" borderId="0" xfId="1" applyNumberFormat="1" applyFont="1" applyFill="1" applyBorder="1" applyAlignment="1" applyProtection="1">
      <alignment horizontal="right" vertical="center"/>
    </xf>
    <xf numFmtId="49" fontId="4" fillId="3" borderId="0" xfId="2" applyNumberFormat="1" applyFont="1" applyFill="1" applyBorder="1"/>
    <xf numFmtId="164" fontId="2" fillId="2" borderId="0" xfId="1" applyNumberFormat="1" applyFont="1" applyFill="1" applyBorder="1" applyAlignment="1">
      <alignment horizontal="left" indent="1"/>
    </xf>
    <xf numFmtId="170" fontId="4" fillId="2" borderId="2" xfId="1" applyNumberFormat="1" applyFont="1" applyFill="1" applyBorder="1" applyAlignment="1" applyProtection="1">
      <alignment horizontal="right"/>
    </xf>
    <xf numFmtId="170" fontId="8" fillId="2" borderId="0" xfId="1" applyNumberFormat="1" applyFont="1" applyFill="1" applyBorder="1" applyAlignment="1" applyProtection="1">
      <alignment horizontal="right"/>
    </xf>
    <xf numFmtId="165" fontId="4" fillId="2" borderId="0" xfId="2" applyFont="1" applyFill="1" applyBorder="1" applyAlignment="1">
      <alignment horizontal="left"/>
    </xf>
    <xf numFmtId="170" fontId="2" fillId="0" borderId="0" xfId="1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/>
    <xf numFmtId="170" fontId="2" fillId="0" borderId="2" xfId="1" applyNumberFormat="1" applyFont="1" applyFill="1" applyBorder="1" applyAlignment="1" applyProtection="1">
      <alignment horizontal="right"/>
    </xf>
    <xf numFmtId="170" fontId="2" fillId="0" borderId="0" xfId="1" applyNumberFormat="1" applyFont="1" applyFill="1" applyBorder="1" applyAlignment="1">
      <alignment horizontal="left" indent="1"/>
    </xf>
    <xf numFmtId="49" fontId="8" fillId="0" borderId="0" xfId="2" applyNumberFormat="1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 applyProtection="1">
      <alignment horizontal="center" readingOrder="1"/>
      <protection locked="0"/>
    </xf>
    <xf numFmtId="49" fontId="4" fillId="0" borderId="0" xfId="0" applyNumberFormat="1" applyFont="1" applyFill="1" applyBorder="1" applyAlignment="1" applyProtection="1">
      <alignment horizontal="right" readingOrder="1"/>
      <protection locked="0"/>
    </xf>
    <xf numFmtId="49" fontId="8" fillId="2" borderId="0" xfId="2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65" fontId="2" fillId="2" borderId="0" xfId="2" applyFont="1" applyFill="1" applyBorder="1" applyAlignment="1">
      <alignment horizontal="center" vertical="top"/>
    </xf>
    <xf numFmtId="165" fontId="4" fillId="2" borderId="0" xfId="2" applyFont="1" applyFill="1" applyBorder="1" applyAlignment="1">
      <alignment horizontal="center" vertical="center"/>
    </xf>
    <xf numFmtId="165" fontId="4" fillId="2" borderId="0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11" fillId="0" borderId="0" xfId="2" applyFont="1" applyFill="1" applyBorder="1" applyAlignment="1">
      <alignment horizontal="center"/>
    </xf>
    <xf numFmtId="165" fontId="4" fillId="2" borderId="0" xfId="2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">
    <cellStyle name="Excel Built-in Comma" xfId="3"/>
    <cellStyle name="Excel Built-in Normal" xfId="2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1371600</xdr:colOff>
      <xdr:row>3</xdr:row>
      <xdr:rowOff>19050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875"/>
          <a:ext cx="1181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95"/>
  <sheetViews>
    <sheetView showGridLines="0" tabSelected="1" zoomScaleNormal="100" workbookViewId="0">
      <selection activeCell="G32" sqref="G32"/>
    </sheetView>
  </sheetViews>
  <sheetFormatPr defaultColWidth="8.85546875" defaultRowHeight="14.25" x14ac:dyDescent="0.2"/>
  <cols>
    <col min="1" max="1" width="2.140625" style="1" customWidth="1"/>
    <col min="2" max="2" width="53.42578125" style="1" customWidth="1"/>
    <col min="3" max="3" width="1.7109375" style="1" customWidth="1"/>
    <col min="4" max="4" width="13.28515625" style="1" customWidth="1"/>
    <col min="5" max="5" width="1.7109375" style="1" customWidth="1"/>
    <col min="6" max="6" width="1.140625" style="3" customWidth="1"/>
    <col min="7" max="7" width="13.7109375" style="3" customWidth="1"/>
    <col min="8" max="8" width="1.85546875" style="3" customWidth="1"/>
    <col min="9" max="9" width="13.7109375" style="1" customWidth="1"/>
    <col min="10" max="11" width="19.7109375" style="1" hidden="1" customWidth="1"/>
    <col min="12" max="12" width="19.85546875" style="1" hidden="1" customWidth="1"/>
    <col min="13" max="13" width="8.85546875" style="1" hidden="1" customWidth="1"/>
    <col min="14" max="14" width="11.5703125" style="2" hidden="1" customWidth="1"/>
    <col min="15" max="15" width="8.85546875" style="1" hidden="1" customWidth="1"/>
    <col min="16" max="16" width="0" style="1" hidden="1" customWidth="1"/>
    <col min="17" max="17" width="14.140625" style="2" hidden="1" customWidth="1"/>
    <col min="18" max="19" width="0" style="1" hidden="1" customWidth="1"/>
    <col min="20" max="21" width="8.85546875" style="1"/>
    <col min="22" max="22" width="17" style="2" bestFit="1" customWidth="1"/>
    <col min="23" max="16384" width="8.85546875" style="1"/>
  </cols>
  <sheetData>
    <row r="2" spans="1:18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2"/>
      <c r="K2" s="112"/>
    </row>
    <row r="3" spans="1:18" x14ac:dyDescent="0.2">
      <c r="A3" s="112"/>
      <c r="B3" s="112"/>
      <c r="C3" s="112"/>
      <c r="D3" s="112"/>
      <c r="E3" s="112"/>
      <c r="F3" s="113"/>
      <c r="G3" s="113"/>
      <c r="H3" s="113"/>
      <c r="I3" s="112"/>
      <c r="J3" s="112"/>
      <c r="K3" s="112"/>
    </row>
    <row r="4" spans="1:18" x14ac:dyDescent="0.2">
      <c r="A4" s="112"/>
      <c r="B4" s="112"/>
      <c r="C4" s="112"/>
      <c r="D4" s="112"/>
      <c r="E4" s="112"/>
      <c r="F4" s="113"/>
      <c r="G4" s="113"/>
      <c r="H4" s="113"/>
      <c r="I4" s="112"/>
      <c r="J4" s="112"/>
      <c r="K4" s="112"/>
    </row>
    <row r="5" spans="1:18" ht="15" x14ac:dyDescent="0.25">
      <c r="A5" s="111" t="s">
        <v>48</v>
      </c>
      <c r="B5" s="111"/>
      <c r="C5" s="111"/>
      <c r="D5" s="111"/>
      <c r="E5" s="111"/>
      <c r="F5" s="111"/>
      <c r="G5" s="111"/>
      <c r="H5" s="111"/>
      <c r="I5" s="111"/>
      <c r="J5" s="9"/>
      <c r="K5" s="9"/>
    </row>
    <row r="6" spans="1:18" ht="15" x14ac:dyDescent="0.25">
      <c r="A6" s="111" t="s">
        <v>47</v>
      </c>
      <c r="B6" s="111"/>
      <c r="C6" s="111"/>
      <c r="D6" s="111"/>
      <c r="E6" s="111"/>
      <c r="F6" s="111"/>
      <c r="G6" s="111"/>
      <c r="H6" s="111"/>
      <c r="I6" s="111"/>
      <c r="J6" s="9"/>
      <c r="K6" s="9"/>
    </row>
    <row r="7" spans="1:18" x14ac:dyDescent="0.2">
      <c r="A7" s="110" t="s">
        <v>46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3.75" customHeight="1" x14ac:dyDescent="0.2">
      <c r="A8" s="109"/>
      <c r="B8" s="109"/>
      <c r="C8" s="109"/>
      <c r="D8" s="109"/>
      <c r="E8" s="109"/>
      <c r="F8" s="108"/>
      <c r="G8" s="108"/>
      <c r="H8" s="108"/>
      <c r="I8" s="107"/>
      <c r="J8" s="107"/>
      <c r="K8" s="107"/>
    </row>
    <row r="9" spans="1:18" ht="15" x14ac:dyDescent="0.2">
      <c r="A9" s="106" t="s">
        <v>45</v>
      </c>
      <c r="B9" s="106"/>
      <c r="C9" s="106"/>
      <c r="D9" s="106"/>
      <c r="E9" s="106"/>
      <c r="F9" s="106"/>
      <c r="G9" s="106"/>
      <c r="H9" s="106"/>
      <c r="I9" s="106"/>
      <c r="J9" s="105"/>
      <c r="K9" s="105"/>
    </row>
    <row r="10" spans="1:18" ht="14.1" customHeight="1" x14ac:dyDescent="0.2">
      <c r="A10" s="104" t="s">
        <v>44</v>
      </c>
      <c r="B10" s="104"/>
      <c r="C10" s="104"/>
      <c r="D10" s="104"/>
      <c r="E10" s="104"/>
      <c r="F10" s="104"/>
      <c r="G10" s="104"/>
      <c r="H10" s="104"/>
      <c r="I10" s="104"/>
      <c r="J10" s="7"/>
      <c r="K10" s="7"/>
    </row>
    <row r="11" spans="1:18" ht="14.1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8" ht="30" x14ac:dyDescent="0.25">
      <c r="A12" s="5"/>
      <c r="B12" s="5"/>
      <c r="C12" s="5"/>
      <c r="D12" s="103" t="s">
        <v>43</v>
      </c>
      <c r="E12" s="78"/>
      <c r="F12" s="102"/>
      <c r="G12" s="100" t="s">
        <v>42</v>
      </c>
      <c r="H12" s="101"/>
      <c r="I12" s="100" t="s">
        <v>41</v>
      </c>
      <c r="J12" s="99" t="s">
        <v>40</v>
      </c>
      <c r="K12" s="98" t="s">
        <v>39</v>
      </c>
    </row>
    <row r="13" spans="1:18" ht="6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8" ht="15" x14ac:dyDescent="0.25">
      <c r="A14" s="77" t="s">
        <v>38</v>
      </c>
      <c r="B14" s="77"/>
      <c r="C14" s="77"/>
      <c r="D14" s="78"/>
      <c r="E14" s="77"/>
      <c r="F14" s="91"/>
      <c r="G14" s="74">
        <f>SUM(G15:G16)</f>
        <v>3644.53874</v>
      </c>
      <c r="H14" s="75"/>
      <c r="I14" s="74">
        <f>SUM(I15:I16)</f>
        <v>3847.43541</v>
      </c>
      <c r="J14" s="90" t="e">
        <f>J15+#REF!+J16</f>
        <v>#REF!</v>
      </c>
      <c r="K14" s="72">
        <f>SUM(K15:K16)</f>
        <v>4114</v>
      </c>
    </row>
    <row r="15" spans="1:18" x14ac:dyDescent="0.2">
      <c r="A15" s="62" t="s">
        <v>37</v>
      </c>
      <c r="B15" s="62"/>
      <c r="C15" s="62"/>
      <c r="D15" s="78"/>
      <c r="E15" s="62"/>
      <c r="F15" s="68"/>
      <c r="G15" s="84">
        <f>1376587.63/1000</f>
        <v>1376.58763</v>
      </c>
      <c r="H15" s="84"/>
      <c r="I15" s="84">
        <f>1330048.91/1000</f>
        <v>1330.04891</v>
      </c>
      <c r="J15" s="68">
        <f>1945231.69/1000</f>
        <v>1945.2316899999998</v>
      </c>
      <c r="K15" s="97">
        <v>2149</v>
      </c>
    </row>
    <row r="16" spans="1:18" x14ac:dyDescent="0.2">
      <c r="A16" s="62" t="s">
        <v>36</v>
      </c>
      <c r="B16" s="62"/>
      <c r="C16" s="62"/>
      <c r="D16" s="78"/>
      <c r="E16" s="62"/>
      <c r="F16" s="68"/>
      <c r="G16" s="84">
        <f>2267951.11/1000</f>
        <v>2267.95111</v>
      </c>
      <c r="H16" s="84"/>
      <c r="I16" s="84">
        <f>2517386.5/1000</f>
        <v>2517.3865000000001</v>
      </c>
      <c r="J16" s="83">
        <f>1939707.05/1000</f>
        <v>1939.70705</v>
      </c>
      <c r="K16" s="97">
        <f>208+1757</f>
        <v>1965</v>
      </c>
    </row>
    <row r="17" spans="1:22" ht="4.5" customHeight="1" x14ac:dyDescent="0.2">
      <c r="A17" s="62"/>
      <c r="B17" s="5"/>
      <c r="C17" s="62"/>
      <c r="D17" s="78"/>
      <c r="E17" s="62"/>
      <c r="F17" s="68"/>
      <c r="G17" s="84"/>
      <c r="H17" s="84"/>
      <c r="I17" s="84"/>
      <c r="J17" s="83"/>
      <c r="K17" s="97"/>
    </row>
    <row r="18" spans="1:22" ht="5.25" customHeight="1" x14ac:dyDescent="0.2">
      <c r="A18" s="5"/>
      <c r="B18" s="5"/>
      <c r="C18" s="5"/>
      <c r="D18" s="78"/>
      <c r="E18" s="5"/>
      <c r="F18" s="68"/>
      <c r="G18" s="67"/>
      <c r="H18" s="67"/>
      <c r="I18" s="67"/>
      <c r="J18" s="83"/>
      <c r="K18" s="66"/>
    </row>
    <row r="19" spans="1:22" ht="15" x14ac:dyDescent="0.25">
      <c r="A19" s="77" t="s">
        <v>35</v>
      </c>
      <c r="B19" s="77"/>
      <c r="C19" s="77"/>
      <c r="D19" s="78"/>
      <c r="E19" s="77"/>
      <c r="F19" s="91"/>
      <c r="G19" s="74">
        <f>SUM(G20:G20)</f>
        <v>-85.808600000000013</v>
      </c>
      <c r="H19" s="75"/>
      <c r="I19" s="74">
        <f>SUM(I20:I20)</f>
        <v>-3408.3495699999999</v>
      </c>
      <c r="J19" s="90">
        <f>J20</f>
        <v>-574</v>
      </c>
      <c r="K19" s="72">
        <f>SUM(K20:K20)</f>
        <v>-4384</v>
      </c>
      <c r="Q19" s="2">
        <v>4383979.55</v>
      </c>
      <c r="R19" s="1" t="s">
        <v>34</v>
      </c>
    </row>
    <row r="20" spans="1:22" ht="15" x14ac:dyDescent="0.25">
      <c r="A20" s="62" t="s">
        <v>33</v>
      </c>
      <c r="B20" s="77"/>
      <c r="C20" s="77"/>
      <c r="D20" s="78"/>
      <c r="E20" s="77"/>
      <c r="F20" s="83"/>
      <c r="G20" s="84">
        <f>-85808.6/1000</f>
        <v>-85.808600000000013</v>
      </c>
      <c r="H20" s="84"/>
      <c r="I20" s="84">
        <f>-3408349.57/1000</f>
        <v>-3408.3495699999999</v>
      </c>
      <c r="J20" s="96">
        <v>-574</v>
      </c>
      <c r="K20" s="66">
        <v>-4384</v>
      </c>
      <c r="N20" s="2">
        <f>15124-3966</f>
        <v>11158</v>
      </c>
      <c r="Q20" s="2">
        <f>SUM(Q19:Q19)</f>
        <v>4383979.55</v>
      </c>
    </row>
    <row r="21" spans="1:22" ht="6.75" customHeight="1" x14ac:dyDescent="0.25">
      <c r="A21" s="62"/>
      <c r="B21" s="95"/>
      <c r="C21" s="95"/>
      <c r="D21" s="94"/>
      <c r="E21" s="77"/>
      <c r="F21" s="83"/>
      <c r="G21" s="67"/>
      <c r="H21" s="67"/>
      <c r="I21" s="67"/>
      <c r="J21" s="93"/>
      <c r="K21" s="66"/>
      <c r="N21" s="2">
        <f>8222-N20</f>
        <v>-2936</v>
      </c>
    </row>
    <row r="22" spans="1:22" ht="15" x14ac:dyDescent="0.25">
      <c r="A22" s="92" t="s">
        <v>32</v>
      </c>
      <c r="B22" s="92"/>
      <c r="C22" s="92"/>
      <c r="D22" s="92"/>
      <c r="E22" s="77"/>
      <c r="F22" s="75"/>
      <c r="G22" s="82">
        <f>G14+G19</f>
        <v>3558.7301400000001</v>
      </c>
      <c r="H22" s="75"/>
      <c r="I22" s="82">
        <f>I14+I19</f>
        <v>439.08584000000019</v>
      </c>
      <c r="J22" s="73" t="e">
        <f>J14+J19</f>
        <v>#REF!</v>
      </c>
      <c r="K22" s="72">
        <f>K14+K19</f>
        <v>-270</v>
      </c>
      <c r="N22" s="2">
        <v>3460</v>
      </c>
    </row>
    <row r="23" spans="1:22" ht="7.5" customHeight="1" x14ac:dyDescent="0.25">
      <c r="A23" s="77"/>
      <c r="B23" s="77"/>
      <c r="C23" s="77"/>
      <c r="D23" s="78"/>
      <c r="E23" s="77"/>
      <c r="F23" s="65"/>
      <c r="G23" s="75"/>
      <c r="H23" s="75"/>
      <c r="I23" s="75"/>
      <c r="K23" s="75"/>
    </row>
    <row r="24" spans="1:22" ht="15" x14ac:dyDescent="0.25">
      <c r="A24" s="76" t="s">
        <v>31</v>
      </c>
      <c r="B24" s="76"/>
      <c r="C24" s="76"/>
      <c r="D24" s="78"/>
      <c r="E24" s="77"/>
      <c r="F24" s="91"/>
      <c r="G24" s="74">
        <f>SUM(G25:G32)</f>
        <v>-1916.9438500000006</v>
      </c>
      <c r="H24" s="75"/>
      <c r="I24" s="74">
        <f>SUM(I25:I32)</f>
        <v>-3390.8386499999997</v>
      </c>
      <c r="J24" s="90">
        <f>SUM(J25:J32)</f>
        <v>-4816.3575000000001</v>
      </c>
      <c r="K24" s="75">
        <f>SUM(K25:K32)</f>
        <v>-5153</v>
      </c>
    </row>
    <row r="25" spans="1:22" ht="15" x14ac:dyDescent="0.25">
      <c r="A25" s="71" t="s">
        <v>30</v>
      </c>
      <c r="B25" s="88"/>
      <c r="C25" s="76"/>
      <c r="D25" s="78"/>
      <c r="E25" s="77"/>
      <c r="F25" s="68"/>
      <c r="G25" s="84">
        <f>94639.93/1000</f>
        <v>94.639929999999993</v>
      </c>
      <c r="H25" s="67"/>
      <c r="I25" s="84">
        <f>156061.03/1000</f>
        <v>156.06102999999999</v>
      </c>
      <c r="J25" s="68">
        <f>70050.37/1000</f>
        <v>70.050370000000001</v>
      </c>
      <c r="K25" s="67">
        <v>124</v>
      </c>
    </row>
    <row r="26" spans="1:22" ht="15" x14ac:dyDescent="0.25">
      <c r="A26" s="71" t="s">
        <v>29</v>
      </c>
      <c r="B26" s="88"/>
      <c r="C26" s="76"/>
      <c r="D26" s="78">
        <v>12</v>
      </c>
      <c r="E26" s="77"/>
      <c r="F26" s="87"/>
      <c r="G26" s="84">
        <f>(-341534.26-105670.46-317570.17-696409.86-4869-14350.31)/1000</f>
        <v>-1480.4040600000001</v>
      </c>
      <c r="H26" s="67"/>
      <c r="I26" s="84">
        <f>-1516938.02/1000</f>
        <v>-1516.9380200000001</v>
      </c>
      <c r="J26" s="87">
        <f>-1979046.54/1000</f>
        <v>-1979.04654</v>
      </c>
      <c r="K26" s="67">
        <f>-321-178-424-1038-19</f>
        <v>-1980</v>
      </c>
      <c r="V26" s="89"/>
    </row>
    <row r="27" spans="1:22" ht="15" x14ac:dyDescent="0.25">
      <c r="A27" s="71" t="s">
        <v>28</v>
      </c>
      <c r="B27" s="88"/>
      <c r="C27" s="69"/>
      <c r="D27" s="78">
        <v>13</v>
      </c>
      <c r="E27" s="5"/>
      <c r="F27" s="87"/>
      <c r="G27" s="84">
        <f>(-26665.2-164586.96-38197.49-59507.52-2303.04-162994.94-823.72-88685.73-2950.4-42643.08-79279.91-97844.95-1010741.06-10293.61-371.76-69591.84)/1000</f>
        <v>-1857.4812100000001</v>
      </c>
      <c r="H27" s="67"/>
      <c r="I27" s="84">
        <f>-2087704.68/1000</f>
        <v>-2087.7046799999998</v>
      </c>
      <c r="J27" s="87">
        <f>-2468343.52/1000</f>
        <v>-2468.3435199999999</v>
      </c>
      <c r="K27" s="67">
        <f>-27-388-59-90-16-296-13-125-17-106-76-19-47-92-1549</f>
        <v>-2920</v>
      </c>
      <c r="V27" s="86"/>
    </row>
    <row r="28" spans="1:22" ht="15" x14ac:dyDescent="0.25">
      <c r="A28" s="62" t="s">
        <v>27</v>
      </c>
      <c r="B28" s="88"/>
      <c r="C28" s="5"/>
      <c r="D28" s="78"/>
      <c r="E28" s="5"/>
      <c r="F28" s="87"/>
      <c r="G28" s="84">
        <f>-9637.8/1000</f>
        <v>-9.6377999999999986</v>
      </c>
      <c r="H28" s="67"/>
      <c r="I28" s="84">
        <f>-10897.45/1000</f>
        <v>-10.897450000000001</v>
      </c>
      <c r="J28" s="87">
        <f>-17017.81/1000</f>
        <v>-17.017810000000001</v>
      </c>
      <c r="K28" s="67">
        <f>-21-169-27</f>
        <v>-217</v>
      </c>
      <c r="V28" s="86"/>
    </row>
    <row r="29" spans="1:22" x14ac:dyDescent="0.2">
      <c r="A29" s="62"/>
      <c r="B29" s="85" t="s">
        <v>26</v>
      </c>
      <c r="C29" s="5"/>
      <c r="D29" s="78"/>
      <c r="E29" s="5"/>
      <c r="F29" s="87"/>
      <c r="G29" s="84">
        <f>-278845.57/1000</f>
        <v>-278.84557000000001</v>
      </c>
      <c r="H29" s="67"/>
      <c r="I29" s="84">
        <v>0</v>
      </c>
      <c r="J29" s="87"/>
      <c r="K29" s="67"/>
      <c r="V29" s="86"/>
    </row>
    <row r="30" spans="1:22" x14ac:dyDescent="0.2">
      <c r="A30" s="62"/>
      <c r="B30" s="85" t="s">
        <v>25</v>
      </c>
      <c r="C30" s="5"/>
      <c r="D30" s="78"/>
      <c r="E30" s="5"/>
      <c r="F30" s="83"/>
      <c r="G30" s="84">
        <f>(-250907.98-21606.92)/1000</f>
        <v>-272.51490000000001</v>
      </c>
      <c r="H30" s="67"/>
      <c r="I30" s="84">
        <f>-68716.25/1000</f>
        <v>-68.716250000000002</v>
      </c>
      <c r="J30" s="83">
        <v>-221</v>
      </c>
      <c r="K30" s="67">
        <f>-73-78-9</f>
        <v>-160</v>
      </c>
    </row>
    <row r="31" spans="1:22" x14ac:dyDescent="0.2">
      <c r="A31" s="62"/>
      <c r="B31" s="85" t="s">
        <v>24</v>
      </c>
      <c r="C31" s="5"/>
      <c r="D31" s="78"/>
      <c r="E31" s="5"/>
      <c r="F31" s="83"/>
      <c r="G31" s="84">
        <f>(-174237.37-1831.21)/1000</f>
        <v>-176.06858</v>
      </c>
      <c r="H31" s="67"/>
      <c r="I31" s="84">
        <v>0</v>
      </c>
      <c r="J31" s="83"/>
      <c r="K31" s="67"/>
    </row>
    <row r="32" spans="1:22" x14ac:dyDescent="0.2">
      <c r="A32" s="62" t="s">
        <v>23</v>
      </c>
      <c r="B32" s="85" t="s">
        <v>22</v>
      </c>
      <c r="C32" s="5"/>
      <c r="D32" s="78"/>
      <c r="E32" s="5"/>
      <c r="F32" s="83"/>
      <c r="G32" s="84">
        <f>2063368.34/1000</f>
        <v>2063.36834</v>
      </c>
      <c r="H32" s="67"/>
      <c r="I32" s="84">
        <f>137356.72/1000</f>
        <v>137.35672</v>
      </c>
      <c r="J32" s="83">
        <v>-201</v>
      </c>
      <c r="K32" s="67"/>
    </row>
    <row r="33" spans="1:22" ht="4.5" customHeight="1" x14ac:dyDescent="0.2">
      <c r="A33" s="62"/>
      <c r="B33" s="5"/>
      <c r="C33" s="5"/>
      <c r="D33" s="78"/>
      <c r="E33" s="5"/>
      <c r="F33" s="68"/>
      <c r="G33" s="67"/>
      <c r="H33" s="67"/>
      <c r="I33" s="67"/>
      <c r="J33" s="68"/>
      <c r="K33" s="66"/>
    </row>
    <row r="34" spans="1:22" ht="15" x14ac:dyDescent="0.25">
      <c r="A34" s="77" t="s">
        <v>21</v>
      </c>
      <c r="B34" s="77"/>
      <c r="C34" s="77"/>
      <c r="D34" s="78"/>
      <c r="E34" s="77"/>
      <c r="F34" s="75"/>
      <c r="G34" s="82">
        <f>G22+G24</f>
        <v>1641.7862899999996</v>
      </c>
      <c r="H34" s="75"/>
      <c r="I34" s="82">
        <f>I22+I24</f>
        <v>-2951.7528099999995</v>
      </c>
      <c r="J34" s="73" t="e">
        <f>J22+J24</f>
        <v>#REF!</v>
      </c>
      <c r="K34" s="72">
        <f>K22+K24</f>
        <v>-5423</v>
      </c>
    </row>
    <row r="35" spans="1:22" ht="15" x14ac:dyDescent="0.25">
      <c r="A35" s="77"/>
      <c r="B35" s="77"/>
      <c r="C35" s="77"/>
      <c r="D35" s="78"/>
      <c r="E35" s="77"/>
      <c r="F35" s="75"/>
      <c r="G35" s="75"/>
      <c r="H35" s="75"/>
      <c r="I35" s="75"/>
      <c r="J35" s="72"/>
      <c r="K35" s="72"/>
    </row>
    <row r="36" spans="1:22" ht="15" x14ac:dyDescent="0.25">
      <c r="A36" s="77" t="s">
        <v>20</v>
      </c>
      <c r="B36" s="77"/>
      <c r="C36" s="77"/>
      <c r="D36" s="78"/>
      <c r="E36" s="77"/>
      <c r="F36" s="75"/>
      <c r="G36" s="75">
        <f>G37+G38</f>
        <v>6.0529999999999994E-2</v>
      </c>
      <c r="H36" s="75"/>
      <c r="I36" s="75">
        <f>I38</f>
        <v>-0.92549999999999999</v>
      </c>
      <c r="J36" s="72"/>
      <c r="K36" s="72"/>
    </row>
    <row r="37" spans="1:22" ht="15" x14ac:dyDescent="0.25">
      <c r="A37" s="77"/>
      <c r="B37" s="5" t="s">
        <v>19</v>
      </c>
      <c r="C37" s="77"/>
      <c r="D37" s="78"/>
      <c r="E37" s="77"/>
      <c r="F37" s="75"/>
      <c r="G37" s="67">
        <f>61.76/1000</f>
        <v>6.1759999999999995E-2</v>
      </c>
      <c r="H37" s="75"/>
      <c r="I37" s="67">
        <v>0</v>
      </c>
      <c r="J37" s="72"/>
      <c r="K37" s="72"/>
    </row>
    <row r="38" spans="1:22" ht="15" x14ac:dyDescent="0.25">
      <c r="A38" s="81" t="s">
        <v>18</v>
      </c>
      <c r="B38" s="77"/>
      <c r="C38" s="77"/>
      <c r="D38" s="78"/>
      <c r="E38" s="77"/>
      <c r="F38" s="75"/>
      <c r="G38" s="67">
        <f>-1.23/1000</f>
        <v>-1.23E-3</v>
      </c>
      <c r="H38" s="75"/>
      <c r="I38" s="67">
        <f>-925.5/1000</f>
        <v>-0.92549999999999999</v>
      </c>
      <c r="J38" s="72"/>
      <c r="K38" s="72"/>
    </row>
    <row r="39" spans="1:22" ht="7.5" customHeight="1" x14ac:dyDescent="0.25">
      <c r="A39" s="81"/>
      <c r="B39" s="77"/>
      <c r="C39" s="77"/>
      <c r="D39" s="78"/>
      <c r="E39" s="77"/>
      <c r="F39" s="75"/>
      <c r="G39" s="67"/>
      <c r="H39" s="75"/>
      <c r="I39" s="67"/>
      <c r="J39" s="72"/>
      <c r="K39" s="72"/>
    </row>
    <row r="40" spans="1:22" ht="15" x14ac:dyDescent="0.25">
      <c r="A40" s="80" t="s">
        <v>17</v>
      </c>
      <c r="B40" s="79"/>
      <c r="C40" s="77"/>
      <c r="D40" s="78"/>
      <c r="E40" s="77"/>
      <c r="F40" s="75"/>
      <c r="G40" s="75">
        <f>G34+G36</f>
        <v>1641.8468199999995</v>
      </c>
      <c r="H40" s="75"/>
      <c r="I40" s="75">
        <f>I34+I36</f>
        <v>-2952.6783099999993</v>
      </c>
      <c r="J40" s="72"/>
      <c r="K40" s="72"/>
    </row>
    <row r="41" spans="1:22" ht="7.5" customHeight="1" x14ac:dyDescent="0.25">
      <c r="A41" s="77"/>
      <c r="B41" s="77"/>
      <c r="C41" s="77"/>
      <c r="D41" s="78"/>
      <c r="E41" s="77"/>
      <c r="F41" s="68"/>
      <c r="G41" s="75"/>
      <c r="H41" s="75"/>
      <c r="I41" s="75"/>
      <c r="J41" s="68"/>
      <c r="K41" s="72"/>
      <c r="R41" s="67"/>
    </row>
    <row r="42" spans="1:22" ht="15" x14ac:dyDescent="0.25">
      <c r="A42" s="76" t="s">
        <v>16</v>
      </c>
      <c r="B42" s="76"/>
      <c r="C42" s="76"/>
      <c r="D42" s="70"/>
      <c r="E42" s="76"/>
      <c r="F42" s="68"/>
      <c r="G42" s="74">
        <f>G43+G44</f>
        <v>0</v>
      </c>
      <c r="H42" s="75"/>
      <c r="I42" s="74">
        <f>I43+I44</f>
        <v>-32.000810000000001</v>
      </c>
      <c r="J42" s="73">
        <v>0</v>
      </c>
      <c r="K42" s="72"/>
    </row>
    <row r="43" spans="1:22" x14ac:dyDescent="0.2">
      <c r="A43" s="71" t="s">
        <v>15</v>
      </c>
      <c r="B43" s="69"/>
      <c r="C43" s="69"/>
      <c r="D43" s="70"/>
      <c r="E43" s="69"/>
      <c r="F43" s="68"/>
      <c r="G43" s="67">
        <v>0</v>
      </c>
      <c r="H43" s="67"/>
      <c r="I43" s="67">
        <f>-16657.13/1000</f>
        <v>-16.657130000000002</v>
      </c>
      <c r="J43" s="66">
        <v>0</v>
      </c>
      <c r="K43" s="66"/>
    </row>
    <row r="44" spans="1:22" x14ac:dyDescent="0.2">
      <c r="A44" s="62" t="s">
        <v>14</v>
      </c>
      <c r="B44" s="30"/>
      <c r="C44" s="30"/>
      <c r="D44" s="53"/>
      <c r="E44" s="30"/>
      <c r="F44" s="65"/>
      <c r="G44" s="64">
        <v>0</v>
      </c>
      <c r="H44" s="61"/>
      <c r="I44" s="64">
        <f>-15343.68/1000</f>
        <v>-15.343680000000001</v>
      </c>
      <c r="J44" s="63">
        <v>0</v>
      </c>
      <c r="K44" s="59"/>
    </row>
    <row r="45" spans="1:22" ht="6.75" customHeight="1" x14ac:dyDescent="0.25">
      <c r="A45" s="62"/>
      <c r="B45" s="30"/>
      <c r="C45" s="30"/>
      <c r="D45" s="53"/>
      <c r="E45" s="30"/>
      <c r="F45" s="60"/>
      <c r="G45" s="61"/>
      <c r="H45" s="61"/>
      <c r="I45" s="61"/>
      <c r="J45" s="60"/>
      <c r="K45" s="59"/>
    </row>
    <row r="46" spans="1:22" ht="15.75" thickBot="1" x14ac:dyDescent="0.3">
      <c r="A46" s="54" t="s">
        <v>13</v>
      </c>
      <c r="B46" s="52"/>
      <c r="C46" s="52"/>
      <c r="D46" s="53"/>
      <c r="E46" s="52"/>
      <c r="F46" s="58"/>
      <c r="G46" s="56">
        <f>G40+G42</f>
        <v>1641.8468199999995</v>
      </c>
      <c r="H46" s="57"/>
      <c r="I46" s="56">
        <f>I40+I42</f>
        <v>-2984.6791199999993</v>
      </c>
      <c r="J46" s="55" t="e">
        <f>J34+J42</f>
        <v>#REF!</v>
      </c>
      <c r="K46" s="51"/>
    </row>
    <row r="47" spans="1:22" ht="9" customHeight="1" thickTop="1" x14ac:dyDescent="0.25">
      <c r="A47" s="54"/>
      <c r="B47" s="52"/>
      <c r="C47" s="52"/>
      <c r="D47" s="53"/>
      <c r="E47" s="52"/>
      <c r="G47" s="51"/>
      <c r="H47" s="51"/>
      <c r="I47" s="51"/>
      <c r="J47" s="3"/>
      <c r="K47" s="51"/>
      <c r="L47" s="50"/>
    </row>
    <row r="48" spans="1:22" s="25" customFormat="1" ht="12.75" x14ac:dyDescent="0.2">
      <c r="A48" s="33" t="s">
        <v>12</v>
      </c>
      <c r="B48" s="44"/>
      <c r="C48" s="44"/>
      <c r="D48" s="49"/>
      <c r="E48" s="44"/>
      <c r="G48" s="48">
        <v>64354408</v>
      </c>
      <c r="H48" s="47"/>
      <c r="I48" s="48">
        <v>64354408</v>
      </c>
      <c r="J48" s="48">
        <v>64354408</v>
      </c>
      <c r="K48" s="47"/>
      <c r="L48" s="46"/>
      <c r="N48" s="35"/>
      <c r="Q48" s="35"/>
      <c r="V48" s="35"/>
    </row>
    <row r="49" spans="1:22" s="25" customFormat="1" ht="7.5" customHeight="1" x14ac:dyDescent="0.2">
      <c r="A49" s="45"/>
      <c r="B49" s="45"/>
      <c r="C49" s="45"/>
      <c r="D49" s="45"/>
      <c r="E49" s="44"/>
      <c r="G49" s="43"/>
      <c r="H49" s="43"/>
      <c r="I49" s="43"/>
      <c r="K49" s="43"/>
      <c r="L49" s="42"/>
      <c r="N49" s="35"/>
      <c r="Q49" s="35"/>
      <c r="V49" s="35"/>
    </row>
    <row r="50" spans="1:22" s="25" customFormat="1" ht="12.75" x14ac:dyDescent="0.2">
      <c r="A50" s="41" t="s">
        <v>11</v>
      </c>
      <c r="B50" s="41"/>
      <c r="C50" s="41"/>
      <c r="D50" s="41"/>
      <c r="E50" s="11"/>
      <c r="F50" s="40"/>
      <c r="G50" s="38">
        <f>(G46*1000)/G48</f>
        <v>2.5512577475656363E-2</v>
      </c>
      <c r="H50" s="39"/>
      <c r="I50" s="38">
        <f>(I46*1000)/I48</f>
        <v>-4.6378782942110182E-2</v>
      </c>
      <c r="J50" s="37" t="e">
        <f>(J46*1000)/J48</f>
        <v>#REF!</v>
      </c>
      <c r="K50" s="12"/>
      <c r="L50" s="36"/>
      <c r="N50" s="35"/>
      <c r="Q50" s="35"/>
      <c r="V50" s="35"/>
    </row>
    <row r="51" spans="1:22" x14ac:dyDescent="0.2">
      <c r="A51" s="33"/>
      <c r="B51" s="33"/>
      <c r="C51" s="33"/>
      <c r="D51" s="33"/>
      <c r="E51" s="33"/>
      <c r="F51" s="33"/>
      <c r="G51" s="34"/>
      <c r="H51" s="33"/>
      <c r="I51" s="33"/>
      <c r="J51" s="31"/>
      <c r="K51" s="31"/>
      <c r="L51" s="30"/>
    </row>
    <row r="52" spans="1:22" x14ac:dyDescent="0.2">
      <c r="A52" s="32" t="s">
        <v>10</v>
      </c>
      <c r="B52" s="32"/>
      <c r="C52" s="32"/>
      <c r="D52" s="32"/>
      <c r="E52" s="32"/>
      <c r="F52" s="32"/>
      <c r="G52" s="32"/>
      <c r="H52" s="32"/>
      <c r="I52" s="32"/>
      <c r="J52" s="31"/>
      <c r="K52" s="31"/>
      <c r="L52" s="30"/>
    </row>
    <row r="53" spans="1:22" x14ac:dyDescent="0.2">
      <c r="A53" s="7"/>
      <c r="B53" s="7"/>
      <c r="C53" s="7"/>
      <c r="D53" s="7"/>
      <c r="E53" s="7"/>
      <c r="F53" s="29"/>
      <c r="G53" s="29"/>
      <c r="H53" s="29"/>
      <c r="I53" s="7"/>
      <c r="J53" s="7"/>
      <c r="K53" s="7"/>
    </row>
    <row r="54" spans="1:22" x14ac:dyDescent="0.2">
      <c r="A54" s="5"/>
      <c r="B54" s="5"/>
      <c r="C54" s="5"/>
      <c r="D54" s="5"/>
      <c r="E54" s="5"/>
      <c r="F54" s="6"/>
      <c r="G54" s="6"/>
      <c r="H54" s="6"/>
      <c r="I54" s="5"/>
      <c r="J54" s="5"/>
      <c r="K54" s="5"/>
    </row>
    <row r="55" spans="1:22" x14ac:dyDescent="0.2">
      <c r="A55" s="5"/>
      <c r="B55" s="5"/>
      <c r="C55" s="5"/>
      <c r="D55" s="5"/>
      <c r="E55" s="5"/>
      <c r="F55" s="6"/>
      <c r="G55" s="6"/>
      <c r="H55" s="6"/>
      <c r="I55" s="5"/>
      <c r="J55" s="5"/>
      <c r="K55" s="5"/>
    </row>
    <row r="56" spans="1:22" ht="15" x14ac:dyDescent="0.25">
      <c r="A56" s="28" t="s">
        <v>9</v>
      </c>
      <c r="B56" s="28"/>
      <c r="C56" s="28" t="s">
        <v>8</v>
      </c>
      <c r="D56" s="28"/>
      <c r="E56" s="28"/>
      <c r="F56" s="28"/>
      <c r="G56" s="28"/>
      <c r="H56" s="28"/>
      <c r="I56" s="28"/>
      <c r="J56" s="9"/>
      <c r="K56" s="9"/>
    </row>
    <row r="57" spans="1:22" x14ac:dyDescent="0.2">
      <c r="A57" s="26" t="s">
        <v>7</v>
      </c>
      <c r="B57" s="26"/>
      <c r="C57" s="27" t="s">
        <v>6</v>
      </c>
      <c r="D57" s="26"/>
      <c r="E57" s="26"/>
      <c r="F57" s="26"/>
      <c r="G57" s="26"/>
      <c r="H57" s="26"/>
      <c r="I57" s="26"/>
      <c r="J57" s="7"/>
      <c r="K57" s="7"/>
    </row>
    <row r="58" spans="1:22" x14ac:dyDescent="0.2">
      <c r="A58" s="11"/>
      <c r="B58" s="23"/>
      <c r="C58" s="23"/>
      <c r="D58" s="25"/>
      <c r="E58" s="23"/>
      <c r="F58" s="24"/>
      <c r="G58" s="24"/>
      <c r="H58" s="24"/>
      <c r="I58" s="23"/>
      <c r="J58" s="7"/>
      <c r="K58" s="7"/>
    </row>
    <row r="59" spans="1:22" x14ac:dyDescent="0.2">
      <c r="A59" s="11"/>
      <c r="B59" s="23"/>
      <c r="C59" s="23"/>
      <c r="D59" s="25"/>
      <c r="E59" s="23"/>
      <c r="F59" s="24"/>
      <c r="G59" s="24"/>
      <c r="H59" s="24"/>
      <c r="I59" s="23"/>
      <c r="J59" s="7"/>
      <c r="K59" s="7"/>
    </row>
    <row r="60" spans="1:22" x14ac:dyDescent="0.2">
      <c r="A60" s="11"/>
      <c r="B60" s="23"/>
      <c r="C60" s="23"/>
      <c r="D60" s="25"/>
      <c r="E60" s="23"/>
      <c r="F60" s="24"/>
      <c r="G60" s="24"/>
      <c r="H60" s="24"/>
      <c r="I60" s="23"/>
      <c r="J60" s="7"/>
      <c r="K60" s="7"/>
    </row>
    <row r="61" spans="1:22" s="13" customFormat="1" ht="15" x14ac:dyDescent="0.2">
      <c r="A61" s="22" t="s">
        <v>5</v>
      </c>
      <c r="B61" s="22"/>
      <c r="C61" s="21" t="s">
        <v>4</v>
      </c>
      <c r="D61" s="21"/>
      <c r="E61" s="21"/>
      <c r="F61" s="21"/>
      <c r="G61" s="21"/>
      <c r="H61" s="21"/>
      <c r="I61" s="21"/>
      <c r="J61" s="20" t="s">
        <v>3</v>
      </c>
      <c r="K61" s="20"/>
      <c r="L61" s="20"/>
      <c r="M61" s="20"/>
      <c r="O61" s="15"/>
      <c r="P61" s="15"/>
      <c r="R61" s="14"/>
    </row>
    <row r="62" spans="1:22" s="13" customFormat="1" x14ac:dyDescent="0.2">
      <c r="A62" s="19" t="s">
        <v>2</v>
      </c>
      <c r="B62" s="18"/>
      <c r="C62" s="17" t="s">
        <v>1</v>
      </c>
      <c r="D62" s="17"/>
      <c r="E62" s="17"/>
      <c r="F62" s="17"/>
      <c r="G62" s="17"/>
      <c r="H62" s="17"/>
      <c r="I62" s="17"/>
      <c r="J62" s="16" t="s">
        <v>0</v>
      </c>
      <c r="K62" s="16"/>
      <c r="L62" s="16"/>
      <c r="M62" s="16"/>
      <c r="O62" s="15"/>
      <c r="P62" s="15"/>
      <c r="R62" s="14"/>
    </row>
    <row r="63" spans="1:22" x14ac:dyDescent="0.2">
      <c r="A63" s="11"/>
      <c r="B63" s="11"/>
      <c r="C63" s="11"/>
      <c r="D63" s="11"/>
      <c r="E63" s="11"/>
      <c r="F63" s="12"/>
      <c r="G63" s="12"/>
      <c r="H63" s="12"/>
      <c r="I63" s="11"/>
      <c r="J63" s="5"/>
      <c r="K63" s="5"/>
    </row>
    <row r="64" spans="1:22" x14ac:dyDescent="0.2">
      <c r="A64" s="11"/>
      <c r="B64" s="11"/>
      <c r="C64" s="11"/>
      <c r="D64" s="11"/>
      <c r="E64" s="11"/>
      <c r="F64" s="12"/>
      <c r="G64" s="12"/>
      <c r="H64" s="12"/>
      <c r="I64" s="11"/>
      <c r="J64" s="5"/>
      <c r="K64" s="5"/>
    </row>
    <row r="65" spans="1:22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9"/>
      <c r="K65" s="9"/>
    </row>
    <row r="66" spans="1:22" x14ac:dyDescent="0.2">
      <c r="A66" s="8"/>
      <c r="B66" s="8"/>
      <c r="C66" s="8"/>
      <c r="D66" s="8"/>
      <c r="E66" s="8"/>
      <c r="F66" s="8"/>
      <c r="G66" s="8"/>
      <c r="H66" s="8"/>
      <c r="I66" s="8"/>
      <c r="J66" s="7"/>
      <c r="K66" s="7"/>
    </row>
    <row r="67" spans="1:22" x14ac:dyDescent="0.2">
      <c r="A67" s="8"/>
      <c r="B67" s="8"/>
      <c r="C67" s="8"/>
      <c r="D67" s="8"/>
      <c r="E67" s="8"/>
      <c r="F67" s="8"/>
      <c r="G67" s="8"/>
      <c r="H67" s="8"/>
      <c r="I67" s="8"/>
      <c r="J67" s="7"/>
      <c r="K67" s="7"/>
    </row>
    <row r="68" spans="1:22" ht="8.1" customHeight="1" x14ac:dyDescent="0.2">
      <c r="A68" s="5"/>
      <c r="B68" s="5"/>
      <c r="C68" s="5"/>
      <c r="D68" s="5"/>
      <c r="E68" s="5"/>
      <c r="F68" s="6"/>
      <c r="G68" s="6"/>
      <c r="H68" s="6"/>
      <c r="I68" s="5"/>
      <c r="J68" s="5"/>
      <c r="K68" s="5"/>
    </row>
    <row r="69" spans="1:22" x14ac:dyDescent="0.2">
      <c r="F69" s="4"/>
      <c r="G69" s="4"/>
      <c r="H69" s="4"/>
    </row>
    <row r="70" spans="1:22" x14ac:dyDescent="0.2">
      <c r="F70" s="4"/>
      <c r="H70" s="4"/>
      <c r="V70" s="4"/>
    </row>
    <row r="71" spans="1:22" x14ac:dyDescent="0.2">
      <c r="F71" s="4"/>
      <c r="H71" s="4"/>
      <c r="V71" s="4"/>
    </row>
    <row r="72" spans="1:22" x14ac:dyDescent="0.2">
      <c r="F72" s="4"/>
      <c r="H72" s="4"/>
      <c r="V72" s="4"/>
    </row>
    <row r="73" spans="1:22" x14ac:dyDescent="0.2">
      <c r="F73" s="4"/>
      <c r="H73" s="4"/>
      <c r="V73" s="4"/>
    </row>
    <row r="74" spans="1:22" x14ac:dyDescent="0.2">
      <c r="F74" s="4"/>
      <c r="G74" s="4"/>
      <c r="H74" s="4"/>
    </row>
    <row r="75" spans="1:22" x14ac:dyDescent="0.2">
      <c r="F75" s="4"/>
      <c r="G75" s="4"/>
      <c r="H75" s="4"/>
    </row>
    <row r="76" spans="1:22" x14ac:dyDescent="0.2">
      <c r="F76" s="4"/>
      <c r="G76" s="4"/>
      <c r="H76" s="4"/>
    </row>
    <row r="77" spans="1:22" x14ac:dyDescent="0.2">
      <c r="F77" s="4"/>
      <c r="G77" s="4"/>
      <c r="H77" s="4"/>
    </row>
    <row r="78" spans="1:22" x14ac:dyDescent="0.2">
      <c r="F78" s="4"/>
      <c r="G78" s="4"/>
      <c r="H78" s="4"/>
    </row>
    <row r="79" spans="1:22" x14ac:dyDescent="0.2">
      <c r="F79" s="4"/>
      <c r="G79" s="4"/>
      <c r="H79" s="4"/>
    </row>
    <row r="80" spans="1:22" x14ac:dyDescent="0.2">
      <c r="F80" s="4"/>
      <c r="G80" s="4"/>
      <c r="H80" s="4"/>
    </row>
    <row r="81" spans="6:8" x14ac:dyDescent="0.2">
      <c r="F81" s="4"/>
      <c r="G81" s="4"/>
      <c r="H81" s="4"/>
    </row>
    <row r="82" spans="6:8" x14ac:dyDescent="0.2">
      <c r="F82" s="4"/>
      <c r="G82" s="4"/>
      <c r="H82" s="4"/>
    </row>
    <row r="83" spans="6:8" x14ac:dyDescent="0.2">
      <c r="F83" s="4"/>
      <c r="G83" s="4"/>
      <c r="H83" s="4"/>
    </row>
    <row r="84" spans="6:8" x14ac:dyDescent="0.2">
      <c r="F84" s="4"/>
      <c r="G84" s="4"/>
      <c r="H84" s="4"/>
    </row>
    <row r="85" spans="6:8" x14ac:dyDescent="0.2">
      <c r="F85" s="4"/>
      <c r="G85" s="4"/>
      <c r="H85" s="4"/>
    </row>
    <row r="86" spans="6:8" x14ac:dyDescent="0.2">
      <c r="F86" s="4"/>
      <c r="G86" s="4"/>
      <c r="H86" s="4"/>
    </row>
    <row r="87" spans="6:8" x14ac:dyDescent="0.2">
      <c r="F87" s="4"/>
      <c r="G87" s="4"/>
      <c r="H87" s="4"/>
    </row>
    <row r="88" spans="6:8" x14ac:dyDescent="0.2">
      <c r="F88" s="4"/>
      <c r="G88" s="4"/>
      <c r="H88" s="4"/>
    </row>
    <row r="89" spans="6:8" x14ac:dyDescent="0.2">
      <c r="F89" s="4"/>
      <c r="G89" s="4"/>
      <c r="H89" s="4"/>
    </row>
    <row r="90" spans="6:8" x14ac:dyDescent="0.2">
      <c r="F90" s="4"/>
      <c r="G90" s="4"/>
      <c r="H90" s="4"/>
    </row>
    <row r="91" spans="6:8" x14ac:dyDescent="0.2">
      <c r="F91" s="4"/>
      <c r="G91" s="4"/>
      <c r="H91" s="4"/>
    </row>
    <row r="92" spans="6:8" x14ac:dyDescent="0.2">
      <c r="F92" s="4"/>
      <c r="G92" s="4"/>
      <c r="H92" s="4"/>
    </row>
    <row r="93" spans="6:8" x14ac:dyDescent="0.2">
      <c r="F93" s="4"/>
      <c r="G93" s="4"/>
      <c r="H93" s="4"/>
    </row>
    <row r="94" spans="6:8" x14ac:dyDescent="0.2">
      <c r="F94" s="4"/>
      <c r="G94" s="4"/>
      <c r="H94" s="4"/>
    </row>
    <row r="95" spans="6:8" x14ac:dyDescent="0.2">
      <c r="F95" s="4"/>
      <c r="G95" s="4"/>
      <c r="H95" s="4"/>
    </row>
  </sheetData>
  <mergeCells count="19">
    <mergeCell ref="A52:I52"/>
    <mergeCell ref="A56:B56"/>
    <mergeCell ref="C56:I56"/>
    <mergeCell ref="A57:B57"/>
    <mergeCell ref="C57:I57"/>
    <mergeCell ref="A2:I2"/>
    <mergeCell ref="A5:I5"/>
    <mergeCell ref="A6:I6"/>
    <mergeCell ref="A7:R7"/>
    <mergeCell ref="A9:I9"/>
    <mergeCell ref="A10:I10"/>
    <mergeCell ref="A22:D22"/>
    <mergeCell ref="A40:B40"/>
    <mergeCell ref="A61:B61"/>
    <mergeCell ref="C61:I61"/>
    <mergeCell ref="J61:M61"/>
    <mergeCell ref="A62:B62"/>
    <mergeCell ref="C62:I62"/>
    <mergeCell ref="J62:M62"/>
  </mergeCells>
  <printOptions horizontalCentered="1"/>
  <pageMargins left="0.78740157480314965" right="0.78740157480314965" top="1.3385826771653544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2-2 DRE-Semestral</vt:lpstr>
      <vt:lpstr>'2-2 DRE-Semestral'!Area_de_impressao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Silva</dc:creator>
  <cp:lastModifiedBy>Ilka Silva</cp:lastModifiedBy>
  <dcterms:created xsi:type="dcterms:W3CDTF">2017-08-25T13:21:24Z</dcterms:created>
  <dcterms:modified xsi:type="dcterms:W3CDTF">2017-08-25T13:22:38Z</dcterms:modified>
</cp:coreProperties>
</file>